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ondu\OneDrive\Documenten\Roofsupport\"/>
    </mc:Choice>
  </mc:AlternateContent>
  <xr:revisionPtr revIDLastSave="0" documentId="8_{5AAB2220-6761-488E-B3BF-1F65CD31D499}" xr6:coauthVersionLast="47" xr6:coauthVersionMax="47" xr10:uidLastSave="{00000000-0000-0000-0000-000000000000}"/>
  <workbookProtection workbookAlgorithmName="SHA-512" workbookHashValue="al/N5vImzRHP+PD8mNAT+SBIz83brg7zZlhspIF3UbEICNvUsRLVh/2+OXwA9sKGPYYsPVQ2e5nDBRBAg0EXqQ==" workbookSaltValue="ly3cElZpmiQx8xrmRoQmOg==" workbookSpinCount="100000" lockStructure="1"/>
  <bookViews>
    <workbookView xWindow="-120" yWindow="-120" windowWidth="29040" windowHeight="15720" xr2:uid="{0E142973-612F-F043-ADD8-52232BF306A4}"/>
  </bookViews>
  <sheets>
    <sheet name="TOOL" sheetId="1" r:id="rId1"/>
    <sheet name="INFO" sheetId="2" r:id="rId2"/>
    <sheet name="DATA " sheetId="4" state="hidden" r:id="rId3"/>
  </sheets>
  <definedNames>
    <definedName name="_xlnm._FilterDatabase" localSheetId="0" hidden="1">TOOL!$Q$15:$Q$19</definedName>
    <definedName name="_xlnm.Print_Area" localSheetId="0">TOOL!$B$1:$K$42</definedName>
    <definedName name="_xlnm.Extract" localSheetId="0">TOOL!$G$4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G22" i="1"/>
  <c r="J24" i="1"/>
  <c r="J28" i="1" s="1"/>
  <c r="E2" i="4"/>
  <c r="G24" i="1" s="1"/>
  <c r="D15" i="1"/>
  <c r="D16" i="1"/>
  <c r="G26" i="1" l="1"/>
  <c r="G34" i="1"/>
  <c r="G36" i="1" s="1"/>
  <c r="J34" i="1"/>
  <c r="J36" i="1" s="1"/>
  <c r="J26" i="1"/>
  <c r="G30" i="1"/>
  <c r="G28" i="1"/>
  <c r="J30" i="1"/>
  <c r="J38" i="1" l="1"/>
  <c r="G38" i="1"/>
  <c r="J42" i="1" l="1"/>
  <c r="J41" i="1"/>
</calcChain>
</file>

<file path=xl/sharedStrings.xml><?xml version="1.0" encoding="utf-8"?>
<sst xmlns="http://schemas.openxmlformats.org/spreadsheetml/2006/main" count="64" uniqueCount="57">
  <si>
    <t>Materiaal</t>
  </si>
  <si>
    <t>Installatie</t>
  </si>
  <si>
    <t>Totale kosten daksteunen</t>
  </si>
  <si>
    <t>RoofBlock XL</t>
  </si>
  <si>
    <t xml:space="preserve">RoofBlock </t>
  </si>
  <si>
    <t>min</t>
  </si>
  <si>
    <t>Kostenbesparing</t>
  </si>
  <si>
    <t>Prijs RoofBlock</t>
  </si>
  <si>
    <t>Totale besparing</t>
  </si>
  <si>
    <t>Installatietijd per daksteun in sec</t>
  </si>
  <si>
    <t>Prijs RoofBlock XL</t>
  </si>
  <si>
    <t>Algemene informatie</t>
  </si>
  <si>
    <t>RSC102011</t>
  </si>
  <si>
    <t>RoofBlock</t>
  </si>
  <si>
    <t>RSX102011</t>
  </si>
  <si>
    <t>artikelnummer</t>
  </si>
  <si>
    <t>Aantal in doos</t>
  </si>
  <si>
    <t>Gewicht per stuk</t>
  </si>
  <si>
    <t>1kg</t>
  </si>
  <si>
    <t>3,5kg</t>
  </si>
  <si>
    <t>Daksteunen</t>
  </si>
  <si>
    <t>Draadgoot</t>
  </si>
  <si>
    <t>2/17357</t>
  </si>
  <si>
    <t>DRAADGOOT 65X200 L=3M EZ Plus klasse 8</t>
  </si>
  <si>
    <t>2/17358</t>
  </si>
  <si>
    <t>2/17359</t>
  </si>
  <si>
    <t>2/17361</t>
  </si>
  <si>
    <t>2/17362</t>
  </si>
  <si>
    <t>DRAADGOOT 65X300 L=3M EZ Plus klasse 8</t>
  </si>
  <si>
    <t>DRAADGOOT 65X400 L=3M EZ Plus klasse 8</t>
  </si>
  <si>
    <t>DRAADGOOT 65X500 L=3M EZ Plus klasse 8</t>
  </si>
  <si>
    <t>DRAADGOOT 65X600 L=3M EZ Plus klasse 8</t>
  </si>
  <si>
    <t>65x200</t>
  </si>
  <si>
    <t>65x300</t>
  </si>
  <si>
    <t>65x400</t>
  </si>
  <si>
    <t>65x500</t>
  </si>
  <si>
    <t>65x600</t>
  </si>
  <si>
    <t>Type</t>
  </si>
  <si>
    <t>Roofblock berekening</t>
  </si>
  <si>
    <t>Bruto prijs</t>
  </si>
  <si>
    <t>Plaatsingsvoorschrift:</t>
  </si>
  <si>
    <t>Geschaard om de 60cm.</t>
  </si>
  <si>
    <t>2 stuks om de 120cm.</t>
  </si>
  <si>
    <t>2 stuks om de 60cm.</t>
  </si>
  <si>
    <t>2 stuks om de 200cm.</t>
  </si>
  <si>
    <t>1 stuk om de 200cm</t>
  </si>
  <si>
    <t>Aantal daksteunen:</t>
  </si>
  <si>
    <t>Aantal dozen:</t>
  </si>
  <si>
    <t>Gewicht KG:</t>
  </si>
  <si>
    <t>Installatietijd:</t>
  </si>
  <si>
    <t>Totale kosten plaatsen daksteunen:</t>
  </si>
  <si>
    <t>Total kosten project product + arbeid:</t>
  </si>
  <si>
    <t>Selecteer het type draadgoot:</t>
  </si>
  <si>
    <t>Vul je korting in:</t>
  </si>
  <si>
    <t>Vul het aantal meters draadgoot in:</t>
  </si>
  <si>
    <t>Vul het uurloon installateur in:</t>
  </si>
  <si>
    <r>
      <t xml:space="preserve">Calculatietool voor toepassen daksteunen op RoofSupport draadgoot vanaf </t>
    </r>
    <r>
      <rPr>
        <b/>
        <u/>
        <sz val="12"/>
        <color theme="0"/>
        <rFont val="Calibri (Hoofdtekst)"/>
      </rPr>
      <t>150mm</t>
    </r>
    <r>
      <rPr>
        <b/>
        <sz val="12"/>
        <color theme="0"/>
        <rFont val="Calibri"/>
        <family val="2"/>
        <scheme val="minor"/>
      </rPr>
      <t xml:space="preserve"> breed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</si>
</sst>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0"/>
      <name val="Calibri (Hoofdtekst)"/>
    </font>
  </fonts>
  <fills count="5">
    <fill>
      <patternFill patternType="none"/>
    </fill>
    <fill>
      <patternFill patternType="gray125"/>
    </fill>
    <fill>
      <patternFill patternType="solid">
        <fgColor rgb="FF8A8A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65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2" borderId="0" xfId="1" applyFont="1" applyFill="1" applyAlignment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left"/>
    </xf>
    <xf numFmtId="164" fontId="6" fillId="2" borderId="0" xfId="0" applyNumberFormat="1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6" fillId="2" borderId="0" xfId="1" applyFont="1" applyFill="1" applyAlignment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9" fontId="3" fillId="2" borderId="0" xfId="2" applyFont="1" applyFill="1" applyBorder="1" applyAlignment="1">
      <alignment horizontal="center"/>
    </xf>
    <xf numFmtId="164" fontId="3" fillId="2" borderId="0" xfId="1" applyFont="1" applyFill="1" applyBorder="1" applyAlignment="1">
      <alignment horizontal="center"/>
    </xf>
    <xf numFmtId="0" fontId="5" fillId="2" borderId="0" xfId="0" applyFont="1" applyFill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3" fillId="4" borderId="1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/>
    <xf numFmtId="0" fontId="10" fillId="4" borderId="5" xfId="0" applyFont="1" applyFill="1" applyBorder="1" applyAlignment="1">
      <alignment horizontal="right"/>
    </xf>
    <xf numFmtId="0" fontId="10" fillId="4" borderId="7" xfId="0" applyFont="1" applyFill="1" applyBorder="1"/>
    <xf numFmtId="0" fontId="10" fillId="4" borderId="8" xfId="0" applyFont="1" applyFill="1" applyBorder="1" applyAlignment="1">
      <alignment horizontal="right"/>
    </xf>
    <xf numFmtId="9" fontId="3" fillId="4" borderId="1" xfId="2" applyFont="1" applyFill="1" applyBorder="1" applyAlignment="1" applyProtection="1">
      <alignment horizontal="center"/>
      <protection locked="0"/>
    </xf>
    <xf numFmtId="164" fontId="3" fillId="4" borderId="1" xfId="1" applyFont="1" applyFill="1" applyBorder="1" applyAlignment="1" applyProtection="1">
      <alignment horizontal="center"/>
      <protection locked="0"/>
    </xf>
    <xf numFmtId="164" fontId="0" fillId="0" borderId="0" xfId="1" applyFont="1" applyFill="1"/>
    <xf numFmtId="164" fontId="3" fillId="2" borderId="0" xfId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2" xfId="1" applyFont="1" applyFill="1" applyBorder="1" applyAlignment="1">
      <alignment horizontal="center"/>
    </xf>
    <xf numFmtId="164" fontId="6" fillId="3" borderId="3" xfId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6" fillId="3" borderId="2" xfId="1" applyFont="1" applyFill="1" applyBorder="1" applyAlignment="1">
      <alignment horizontal="left"/>
    </xf>
    <xf numFmtId="164" fontId="6" fillId="3" borderId="3" xfId="1" applyFont="1" applyFill="1" applyBorder="1" applyAlignment="1">
      <alignment horizontal="left"/>
    </xf>
    <xf numFmtId="164" fontId="10" fillId="4" borderId="8" xfId="1" applyFont="1" applyFill="1" applyBorder="1" applyAlignment="1">
      <alignment horizontal="center"/>
    </xf>
    <xf numFmtId="164" fontId="10" fillId="4" borderId="9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0" fillId="4" borderId="5" xfId="2" applyFont="1" applyFill="1" applyBorder="1" applyAlignment="1">
      <alignment horizontal="center"/>
    </xf>
    <xf numFmtId="9" fontId="10" fillId="4" borderId="6" xfId="2" applyFont="1" applyFill="1" applyBorder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8A8A8A"/>
      <color rgb="FFEC6527"/>
      <color rgb="FFD86C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742461</xdr:colOff>
      <xdr:row>41</xdr:row>
      <xdr:rowOff>54708</xdr:rowOff>
    </xdr:from>
    <xdr:ext cx="1058431" cy="248851"/>
    <xdr:sp macro="" textlink="">
      <xdr:nvSpPr>
        <xdr:cNvPr id="14" name="Tekstvak 13">
          <a:extLst>
            <a:ext uri="{FF2B5EF4-FFF2-40B4-BE49-F238E27FC236}">
              <a16:creationId xmlns:a16="http://schemas.microsoft.com/office/drawing/2014/main" id="{66566E0D-B4CD-3042-8ACE-0039BFA022A5}"/>
            </a:ext>
          </a:extLst>
        </xdr:cNvPr>
        <xdr:cNvSpPr txBox="1"/>
      </xdr:nvSpPr>
      <xdr:spPr>
        <a:xfrm>
          <a:off x="6545384" y="7625862"/>
          <a:ext cx="10584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000">
              <a:solidFill>
                <a:schemeClr val="bg1"/>
              </a:solidFill>
            </a:rPr>
            <a:t>Versie 04032024</a:t>
          </a:r>
          <a:endParaRPr lang="nl-NL" sz="1000" b="1">
            <a:solidFill>
              <a:srgbClr val="EC6527"/>
            </a:solidFill>
          </a:endParaRPr>
        </a:p>
      </xdr:txBody>
    </xdr:sp>
    <xdr:clientData/>
  </xdr:oneCellAnchor>
  <xdr:twoCellAnchor>
    <xdr:from>
      <xdr:col>6</xdr:col>
      <xdr:colOff>0</xdr:colOff>
      <xdr:row>13</xdr:row>
      <xdr:rowOff>0</xdr:rowOff>
    </xdr:from>
    <xdr:to>
      <xdr:col>10</xdr:col>
      <xdr:colOff>635977</xdr:colOff>
      <xdr:row>19</xdr:row>
      <xdr:rowOff>204177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D613528-2473-1331-430D-38209F8B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139462"/>
          <a:ext cx="31369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 algn="l">
          <a:defRPr sz="1600">
            <a:solidFill>
              <a:schemeClr val="bg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1CA3-8E4D-3640-A83F-8F29AB463DD6}">
  <sheetPr>
    <tabColor rgb="FFEC6527"/>
  </sheetPr>
  <dimension ref="B1:Q45"/>
  <sheetViews>
    <sheetView tabSelected="1" zoomScale="130" zoomScaleNormal="130" workbookViewId="0">
      <selection activeCell="G4" sqref="G4"/>
    </sheetView>
  </sheetViews>
  <sheetFormatPr defaultColWidth="10.875" defaultRowHeight="15.75"/>
  <cols>
    <col min="1" max="3" width="10.875" style="8"/>
    <col min="4" max="4" width="3.875" style="8" customWidth="1"/>
    <col min="5" max="5" width="5" style="7" customWidth="1"/>
    <col min="6" max="6" width="1.875" style="7" customWidth="1"/>
    <col min="7" max="7" width="9.375" style="8" customWidth="1"/>
    <col min="8" max="8" width="10.625" style="8" customWidth="1"/>
    <col min="9" max="9" width="3" style="8" customWidth="1"/>
    <col min="10" max="10" width="9.875" style="8" customWidth="1"/>
    <col min="11" max="11" width="10.125" style="8" customWidth="1"/>
    <col min="12" max="12" width="9.5" style="8" customWidth="1"/>
    <col min="13" max="15" width="6.5" style="8" customWidth="1"/>
    <col min="16" max="18" width="10.875" style="8" customWidth="1"/>
    <col min="19" max="16384" width="10.875" style="8"/>
  </cols>
  <sheetData>
    <row r="1" spans="2:12" ht="6.95" customHeight="1"/>
    <row r="2" spans="2:12">
      <c r="B2" s="20" t="s">
        <v>56</v>
      </c>
    </row>
    <row r="3" spans="2:12">
      <c r="B3" s="20"/>
    </row>
    <row r="4" spans="2:12" ht="14.1" customHeight="1">
      <c r="B4" s="20"/>
      <c r="E4" s="3" t="s">
        <v>52</v>
      </c>
      <c r="F4" s="3"/>
      <c r="G4" s="24">
        <v>300</v>
      </c>
      <c r="H4" s="6"/>
    </row>
    <row r="5" spans="2:12" ht="6" customHeight="1"/>
    <row r="6" spans="2:12">
      <c r="E6" s="3" t="s">
        <v>54</v>
      </c>
      <c r="F6" s="3"/>
      <c r="G6" s="24">
        <v>120</v>
      </c>
      <c r="L6" s="1"/>
    </row>
    <row r="7" spans="2:12" ht="6" customHeight="1">
      <c r="E7" s="3"/>
      <c r="F7" s="3"/>
      <c r="G7" s="17"/>
      <c r="J7" s="6"/>
      <c r="K7" s="6"/>
    </row>
    <row r="8" spans="2:12">
      <c r="E8" s="3" t="s">
        <v>53</v>
      </c>
      <c r="F8" s="3"/>
      <c r="G8" s="29">
        <v>0.5</v>
      </c>
      <c r="L8" s="1"/>
    </row>
    <row r="9" spans="2:12" ht="6.95" customHeight="1">
      <c r="E9" s="3"/>
      <c r="F9" s="3"/>
      <c r="G9" s="18"/>
    </row>
    <row r="10" spans="2:12">
      <c r="E10" s="3" t="s">
        <v>55</v>
      </c>
      <c r="F10" s="3"/>
      <c r="G10" s="30">
        <v>60</v>
      </c>
      <c r="H10" s="1"/>
    </row>
    <row r="11" spans="2:12" ht="6" customHeight="1">
      <c r="E11" s="3"/>
      <c r="F11" s="3"/>
      <c r="G11" s="19"/>
      <c r="H11" s="1"/>
    </row>
    <row r="12" spans="2:12">
      <c r="E12" s="3" t="s">
        <v>9</v>
      </c>
      <c r="F12" s="3"/>
      <c r="G12" s="24">
        <v>60</v>
      </c>
      <c r="I12" s="6"/>
    </row>
    <row r="13" spans="2:12" ht="24.95" customHeight="1">
      <c r="E13" s="8"/>
      <c r="F13" s="8"/>
    </row>
    <row r="14" spans="2:12" ht="15.95" customHeight="1">
      <c r="G14" s="43"/>
      <c r="H14" s="43"/>
      <c r="I14" s="43"/>
      <c r="J14" s="43"/>
      <c r="K14" s="43"/>
    </row>
    <row r="15" spans="2:12">
      <c r="C15" s="3" t="s">
        <v>7</v>
      </c>
      <c r="D15" s="32">
        <f>INFO!F6*(1-G8)</f>
        <v>4.82</v>
      </c>
      <c r="E15" s="32"/>
      <c r="G15" s="43"/>
      <c r="H15" s="43"/>
      <c r="I15" s="43"/>
      <c r="J15" s="43"/>
      <c r="K15" s="43"/>
    </row>
    <row r="16" spans="2:12">
      <c r="C16" s="3" t="s">
        <v>10</v>
      </c>
      <c r="D16" s="32">
        <f>INFO!F7*(1-G8)</f>
        <v>13.945</v>
      </c>
      <c r="E16" s="32"/>
      <c r="G16" s="43"/>
      <c r="H16" s="43"/>
      <c r="I16" s="43"/>
      <c r="J16" s="43"/>
      <c r="K16" s="43"/>
    </row>
    <row r="17" spans="3:17">
      <c r="G17" s="43"/>
      <c r="H17" s="43"/>
      <c r="I17" s="43"/>
      <c r="J17" s="43"/>
      <c r="K17" s="43"/>
    </row>
    <row r="18" spans="3:17">
      <c r="G18" s="43"/>
      <c r="H18" s="43"/>
      <c r="I18" s="43"/>
      <c r="J18" s="43"/>
      <c r="K18" s="43"/>
      <c r="L18" s="9"/>
    </row>
    <row r="19" spans="3:17">
      <c r="G19" s="43"/>
      <c r="H19" s="43"/>
      <c r="I19" s="43"/>
      <c r="J19" s="43"/>
      <c r="K19" s="43"/>
    </row>
    <row r="20" spans="3:17" ht="18.75">
      <c r="C20" s="4" t="s">
        <v>0</v>
      </c>
      <c r="G20" s="43"/>
      <c r="H20" s="43"/>
      <c r="I20" s="43"/>
      <c r="J20" s="43"/>
      <c r="K20" s="43"/>
    </row>
    <row r="21" spans="3:17" ht="21">
      <c r="G21" s="33" t="s">
        <v>4</v>
      </c>
      <c r="H21" s="33"/>
      <c r="I21" s="16"/>
      <c r="J21" s="34" t="s">
        <v>3</v>
      </c>
      <c r="K21" s="34"/>
      <c r="L21" s="16"/>
      <c r="M21" s="16"/>
      <c r="Q21" s="2"/>
    </row>
    <row r="22" spans="3:17" ht="15.95" customHeight="1">
      <c r="E22" s="3" t="s">
        <v>40</v>
      </c>
      <c r="F22" s="3"/>
      <c r="G22" s="48" t="str">
        <f>IF(_xlnm.Extract="Type","",VLOOKUP(_xlnm.Extract,'DATA '!A:B,2,FALSE))</f>
        <v>2 stuks om de 120cm.</v>
      </c>
      <c r="H22" s="49"/>
      <c r="I22" s="6"/>
      <c r="J22" s="6" t="str">
        <f>IF(_xlnm.Extract="Type","",VLOOKUP(_xlnm.Extract,'DATA '!A:C,3,FALSE))</f>
        <v>1 stuk om de 200cm</v>
      </c>
      <c r="K22" s="6"/>
      <c r="L22" s="6"/>
      <c r="M22" s="6"/>
    </row>
    <row r="23" spans="3:17" ht="6" customHeight="1">
      <c r="E23" s="3"/>
      <c r="F23" s="3"/>
      <c r="G23" s="6"/>
      <c r="H23" s="6"/>
      <c r="I23" s="6"/>
      <c r="J23" s="6"/>
      <c r="K23" s="6"/>
      <c r="L23" s="6"/>
      <c r="M23" s="6"/>
    </row>
    <row r="24" spans="3:17">
      <c r="E24" s="3" t="s">
        <v>46</v>
      </c>
      <c r="F24" s="3"/>
      <c r="G24" s="41">
        <f>IF(_xlnm.Extract=600,ROUNDUP('DATA '!E2,0)*2,ROUNDDOWN('DATA '!E2,0))</f>
        <v>200</v>
      </c>
      <c r="H24" s="42"/>
      <c r="J24" s="41">
        <f>ROUNDDOWN(IF(_xlnm.Extract=600,G6,G6/2),0)</f>
        <v>60</v>
      </c>
      <c r="K24" s="42"/>
    </row>
    <row r="25" spans="3:17" ht="6" customHeight="1">
      <c r="E25" s="3"/>
      <c r="F25" s="3"/>
      <c r="H25" s="9"/>
      <c r="K25" s="9"/>
    </row>
    <row r="26" spans="3:17">
      <c r="E26" s="3" t="s">
        <v>47</v>
      </c>
      <c r="F26" s="3"/>
      <c r="G26" s="41">
        <f>ROUNDUP(G24/20,0)</f>
        <v>10</v>
      </c>
      <c r="H26" s="42"/>
      <c r="J26" s="41">
        <f>ROUNDUP(J24/5,0)</f>
        <v>12</v>
      </c>
      <c r="K26" s="42"/>
    </row>
    <row r="27" spans="3:17" ht="6" customHeight="1">
      <c r="E27" s="3"/>
      <c r="F27" s="3"/>
      <c r="Q27" s="9"/>
    </row>
    <row r="28" spans="3:17">
      <c r="E28" s="3" t="s">
        <v>48</v>
      </c>
      <c r="F28" s="3"/>
      <c r="G28" s="41">
        <f>G24</f>
        <v>200</v>
      </c>
      <c r="H28" s="42"/>
      <c r="J28" s="41">
        <f>J24*3.5</f>
        <v>210</v>
      </c>
      <c r="K28" s="42"/>
    </row>
    <row r="29" spans="3:17" ht="9" customHeight="1">
      <c r="E29" s="3"/>
      <c r="F29" s="3"/>
    </row>
    <row r="30" spans="3:17" ht="21.95" customHeight="1">
      <c r="E30" s="3" t="s">
        <v>2</v>
      </c>
      <c r="F30" s="3"/>
      <c r="G30" s="35">
        <f>D15*G24</f>
        <v>964</v>
      </c>
      <c r="H30" s="36"/>
      <c r="I30" s="10"/>
      <c r="J30" s="37">
        <f>J24*D16</f>
        <v>836.7</v>
      </c>
      <c r="K30" s="38"/>
      <c r="L30" s="13"/>
      <c r="M30" s="1"/>
      <c r="Q30" s="1"/>
    </row>
    <row r="31" spans="3:17" ht="9.9499999999999993" customHeight="1"/>
    <row r="32" spans="3:17" ht="15.95" customHeight="1">
      <c r="C32" s="5" t="s">
        <v>1</v>
      </c>
    </row>
    <row r="33" spans="5:17" ht="6" customHeight="1"/>
    <row r="34" spans="5:17">
      <c r="E34" s="3" t="s">
        <v>49</v>
      </c>
      <c r="F34" s="3"/>
      <c r="G34" s="15">
        <f>ROUNDUP((G24*G12)/60,0)</f>
        <v>200</v>
      </c>
      <c r="H34" s="14" t="s">
        <v>5</v>
      </c>
      <c r="J34" s="15">
        <f>ROUNDUP((J24*G12)/60,0)</f>
        <v>60</v>
      </c>
      <c r="K34" s="14" t="s">
        <v>5</v>
      </c>
    </row>
    <row r="35" spans="5:17" ht="6.95" customHeight="1">
      <c r="E35" s="3"/>
      <c r="F35" s="3"/>
      <c r="G35" s="11"/>
      <c r="J35" s="11"/>
    </row>
    <row r="36" spans="5:17">
      <c r="E36" s="3" t="s">
        <v>50</v>
      </c>
      <c r="F36" s="3"/>
      <c r="G36" s="39">
        <f>(G10*G34)/60</f>
        <v>200</v>
      </c>
      <c r="H36" s="40"/>
      <c r="I36" s="12"/>
      <c r="J36" s="39">
        <f>(G10*J34)/60</f>
        <v>60</v>
      </c>
      <c r="K36" s="40"/>
    </row>
    <row r="37" spans="5:17">
      <c r="E37" s="3"/>
      <c r="F37" s="3"/>
    </row>
    <row r="38" spans="5:17" ht="21.95" customHeight="1">
      <c r="E38" s="3" t="s">
        <v>51</v>
      </c>
      <c r="F38" s="3"/>
      <c r="G38" s="44">
        <f>G36+G30</f>
        <v>1164</v>
      </c>
      <c r="H38" s="45"/>
      <c r="I38" s="10"/>
      <c r="J38" s="35">
        <f>J36+J30</f>
        <v>896.7</v>
      </c>
      <c r="K38" s="36"/>
      <c r="L38" s="10"/>
    </row>
    <row r="39" spans="5:17" ht="8.1" customHeight="1">
      <c r="G39" s="7"/>
    </row>
    <row r="40" spans="5:17">
      <c r="Q40" s="12"/>
    </row>
    <row r="41" spans="5:17" ht="20.100000000000001" customHeight="1">
      <c r="F41" s="20"/>
      <c r="G41" s="25"/>
      <c r="H41" s="26" t="s">
        <v>8</v>
      </c>
      <c r="I41" s="26"/>
      <c r="J41" s="50">
        <f>(G38-J38)/G38</f>
        <v>0.22963917525773192</v>
      </c>
      <c r="K41" s="51"/>
    </row>
    <row r="42" spans="5:17" ht="18.95" customHeight="1">
      <c r="F42" s="20"/>
      <c r="G42" s="27"/>
      <c r="H42" s="28" t="s">
        <v>6</v>
      </c>
      <c r="I42" s="28"/>
      <c r="J42" s="46">
        <f>G38-J38</f>
        <v>267.29999999999995</v>
      </c>
      <c r="K42" s="47"/>
    </row>
    <row r="45" spans="5:17">
      <c r="E45" s="8"/>
      <c r="F45" s="8"/>
    </row>
  </sheetData>
  <sheetProtection algorithmName="SHA-512" hashValue="Da7yEB4ax7FdN2izKcYYAEgtTuuRBJyFw2bY6wnNV4KOhlzV+M0AhUsHKodvVgjXY1QQBmPMU4s6P+FVsHJjKw==" saltValue="KkBrFeW8vVmLKEhJXtgKQQ==" spinCount="100000" sheet="1" objects="1" scenarios="1" selectLockedCells="1"/>
  <dataConsolidate/>
  <mergeCells count="20">
    <mergeCell ref="J42:K42"/>
    <mergeCell ref="G22:H22"/>
    <mergeCell ref="G24:H24"/>
    <mergeCell ref="J24:K24"/>
    <mergeCell ref="J41:K41"/>
    <mergeCell ref="D15:E15"/>
    <mergeCell ref="D16:E16"/>
    <mergeCell ref="G21:H21"/>
    <mergeCell ref="J21:K21"/>
    <mergeCell ref="J38:K38"/>
    <mergeCell ref="J30:K30"/>
    <mergeCell ref="G36:H36"/>
    <mergeCell ref="G26:H26"/>
    <mergeCell ref="G28:H28"/>
    <mergeCell ref="J26:K26"/>
    <mergeCell ref="J28:K28"/>
    <mergeCell ref="G14:K20"/>
    <mergeCell ref="G38:H38"/>
    <mergeCell ref="J36:K36"/>
    <mergeCell ref="G30:H30"/>
  </mergeCells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49C33-9A83-6B46-9A45-860730624CA4}">
          <x14:formula1>
            <xm:f>'DATA '!$A$1:$A$6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C363-6226-5843-BF2D-DA1762A807D7}">
  <sheetPr>
    <tabColor rgb="FF00B0F0"/>
  </sheetPr>
  <dimension ref="A3:F17"/>
  <sheetViews>
    <sheetView workbookViewId="0">
      <selection activeCell="J14" sqref="J14"/>
    </sheetView>
  </sheetViews>
  <sheetFormatPr defaultColWidth="10.875" defaultRowHeight="18.75"/>
  <cols>
    <col min="1" max="1" width="10.875" style="22"/>
    <col min="2" max="2" width="21.875" style="22" bestFit="1" customWidth="1"/>
    <col min="3" max="3" width="15.625" style="22" bestFit="1" customWidth="1"/>
    <col min="4" max="4" width="15.375" style="22" bestFit="1" customWidth="1"/>
    <col min="5" max="5" width="17.125" style="22" bestFit="1" customWidth="1"/>
    <col min="6" max="16384" width="10.875" style="22"/>
  </cols>
  <sheetData>
    <row r="3" spans="1:6">
      <c r="A3" s="21" t="s">
        <v>11</v>
      </c>
    </row>
    <row r="5" spans="1:6">
      <c r="A5" s="21" t="s">
        <v>20</v>
      </c>
      <c r="C5" s="21" t="s">
        <v>15</v>
      </c>
      <c r="D5" s="21" t="s">
        <v>16</v>
      </c>
      <c r="E5" s="21" t="s">
        <v>17</v>
      </c>
      <c r="F5" s="21" t="s">
        <v>39</v>
      </c>
    </row>
    <row r="6" spans="1:6">
      <c r="B6" s="21" t="s">
        <v>13</v>
      </c>
      <c r="C6" s="22" t="s">
        <v>12</v>
      </c>
      <c r="D6" s="22">
        <v>20</v>
      </c>
      <c r="E6" s="23" t="s">
        <v>18</v>
      </c>
      <c r="F6" s="31">
        <v>9.64</v>
      </c>
    </row>
    <row r="7" spans="1:6">
      <c r="B7" s="21" t="s">
        <v>3</v>
      </c>
      <c r="C7" s="22" t="s">
        <v>14</v>
      </c>
      <c r="D7" s="22">
        <v>5</v>
      </c>
      <c r="E7" s="23" t="s">
        <v>19</v>
      </c>
      <c r="F7" s="31">
        <v>27.89</v>
      </c>
    </row>
    <row r="11" spans="1:6">
      <c r="A11" s="21" t="s">
        <v>21</v>
      </c>
    </row>
    <row r="13" spans="1:6">
      <c r="B13" s="22" t="s">
        <v>32</v>
      </c>
      <c r="C13" s="22" t="s">
        <v>22</v>
      </c>
      <c r="D13" s="22" t="s">
        <v>23</v>
      </c>
    </row>
    <row r="14" spans="1:6">
      <c r="B14" s="22" t="s">
        <v>33</v>
      </c>
      <c r="C14" s="22" t="s">
        <v>24</v>
      </c>
      <c r="D14" s="22" t="s">
        <v>28</v>
      </c>
    </row>
    <row r="15" spans="1:6">
      <c r="B15" s="22" t="s">
        <v>34</v>
      </c>
      <c r="C15" s="22" t="s">
        <v>25</v>
      </c>
      <c r="D15" s="22" t="s">
        <v>29</v>
      </c>
    </row>
    <row r="16" spans="1:6">
      <c r="B16" s="22" t="s">
        <v>35</v>
      </c>
      <c r="C16" s="22" t="s">
        <v>26</v>
      </c>
      <c r="D16" s="22" t="s">
        <v>30</v>
      </c>
    </row>
    <row r="17" spans="2:4">
      <c r="B17" s="22" t="s">
        <v>36</v>
      </c>
      <c r="C17" s="22" t="s">
        <v>27</v>
      </c>
      <c r="D17" s="22" t="s">
        <v>31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11A1-206E-7E48-9A24-303BB1AFFBE6}">
  <dimension ref="A1:E6"/>
  <sheetViews>
    <sheetView workbookViewId="0">
      <selection activeCell="C5" sqref="C5"/>
    </sheetView>
  </sheetViews>
  <sheetFormatPr defaultColWidth="11.125" defaultRowHeight="15.75"/>
  <cols>
    <col min="2" max="2" width="39.375" bestFit="1" customWidth="1"/>
    <col min="3" max="3" width="33.125" bestFit="1" customWidth="1"/>
  </cols>
  <sheetData>
    <row r="1" spans="1:5">
      <c r="A1" t="s">
        <v>37</v>
      </c>
      <c r="E1" t="s">
        <v>38</v>
      </c>
    </row>
    <row r="2" spans="1:5">
      <c r="A2">
        <v>150</v>
      </c>
      <c r="B2" t="s">
        <v>41</v>
      </c>
      <c r="C2" t="s">
        <v>45</v>
      </c>
      <c r="E2">
        <f>TOOL!G6/1.2*2</f>
        <v>200</v>
      </c>
    </row>
    <row r="3" spans="1:5">
      <c r="A3">
        <v>200</v>
      </c>
      <c r="B3" t="s">
        <v>41</v>
      </c>
      <c r="C3" t="s">
        <v>45</v>
      </c>
    </row>
    <row r="4" spans="1:5">
      <c r="A4">
        <v>300</v>
      </c>
      <c r="B4" t="s">
        <v>42</v>
      </c>
      <c r="C4" t="s">
        <v>45</v>
      </c>
    </row>
    <row r="5" spans="1:5">
      <c r="A5">
        <v>400</v>
      </c>
      <c r="B5" t="s">
        <v>42</v>
      </c>
      <c r="C5" t="s">
        <v>45</v>
      </c>
    </row>
    <row r="6" spans="1:5">
      <c r="A6">
        <v>600</v>
      </c>
      <c r="B6" t="s">
        <v>43</v>
      </c>
      <c r="C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TOOL</vt:lpstr>
      <vt:lpstr>INFO</vt:lpstr>
      <vt:lpstr>DATA </vt:lpstr>
      <vt:lpstr>TOOL!Afdrukbereik</vt:lpstr>
      <vt:lpstr>TOOL!Ophalen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Conduct Technical Solutions</cp:lastModifiedBy>
  <cp:lastPrinted>2024-03-04T10:26:49Z</cp:lastPrinted>
  <dcterms:created xsi:type="dcterms:W3CDTF">2024-02-29T12:53:27Z</dcterms:created>
  <dcterms:modified xsi:type="dcterms:W3CDTF">2024-03-04T13:15:05Z</dcterms:modified>
</cp:coreProperties>
</file>